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5" activeTab="1"/>
  </bookViews>
  <sheets>
    <sheet name="APRS" sheetId="1" r:id="rId1"/>
    <sheet name="Voice" sheetId="2" r:id="rId2"/>
  </sheets>
  <definedNames/>
  <calcPr fullCalcOnLoad="1"/>
</workbook>
</file>

<file path=xl/sharedStrings.xml><?xml version="1.0" encoding="utf-8"?>
<sst xmlns="http://schemas.openxmlformats.org/spreadsheetml/2006/main" count="122" uniqueCount="86">
  <si>
    <t>NTBP 17</t>
  </si>
  <si>
    <t>Tabulation of Excerpt From W5SJZ-11 APRS Data</t>
  </si>
  <si>
    <t>(From http://aprs.fi/?call=w5sjz-11&amp;mt=m&amp;z=14&amp;timerange=3600)</t>
  </si>
  <si>
    <t>Tabulated by AC5TI</t>
  </si>
  <si>
    <t>Rise /</t>
  </si>
  <si>
    <t>Time</t>
  </si>
  <si>
    <t>Lat</t>
  </si>
  <si>
    <t>Lon</t>
  </si>
  <si>
    <t>Altitude</t>
  </si>
  <si>
    <t>Interval</t>
  </si>
  <si>
    <t>(Fall) rate</t>
  </si>
  <si>
    <t>CDT</t>
  </si>
  <si>
    <t>(feet)</t>
  </si>
  <si>
    <t>(sec)</t>
  </si>
  <si>
    <t>(feet per sec)</t>
  </si>
  <si>
    <t>32 10 38N</t>
  </si>
  <si>
    <t>97 19 10W</t>
  </si>
  <si>
    <t>97 19 18W</t>
  </si>
  <si>
    <t>32 10 29N</t>
  </si>
  <si>
    <t>97 20 25W</t>
  </si>
  <si>
    <t>97 21 15W</t>
  </si>
  <si>
    <t>32 10 46N</t>
  </si>
  <si>
    <t>97 23 8W</t>
  </si>
  <si>
    <t>32 10 56N</t>
  </si>
  <si>
    <t>97 24 57W</t>
  </si>
  <si>
    <t>32 10 48N</t>
  </si>
  <si>
    <t>97 27 28W</t>
  </si>
  <si>
    <t>32 10 47N</t>
  </si>
  <si>
    <t>97 24 32W</t>
  </si>
  <si>
    <t>97 27 35W</t>
  </si>
  <si>
    <t>97 27 51W</t>
  </si>
  <si>
    <t>97 28 0W</t>
  </si>
  <si>
    <t>97 28 25W</t>
  </si>
  <si>
    <t>97 28 28W</t>
  </si>
  <si>
    <t>Recovery at</t>
  </si>
  <si>
    <t>32 12 37N</t>
  </si>
  <si>
    <t>97 31 29W</t>
  </si>
  <si>
    <t>Per KE5CQX automobile GPS on FM1434 at crash site</t>
  </si>
  <si>
    <t xml:space="preserve"> Balloon Voice Data</t>
  </si>
  <si>
    <t>From AC5TI and KE5CQX Hand Copy and K5KJ Youtube Video</t>
  </si>
  <si>
    <t>Corrected</t>
  </si>
  <si>
    <t>(secs)</t>
  </si>
  <si>
    <t>32 8.1128N</t>
  </si>
  <si>
    <t>97 11.6944W</t>
  </si>
  <si>
    <t>32 8.0488N</t>
  </si>
  <si>
    <t>97 13.8664W</t>
  </si>
  <si>
    <t>32 8.8428N</t>
  </si>
  <si>
    <t>97 18.814W</t>
  </si>
  <si>
    <t>32 8.1112N</t>
  </si>
  <si>
    <t>97 15.9212W</t>
  </si>
  <si>
    <t>32 9.544N</t>
  </si>
  <si>
    <t>97 15.318W</t>
  </si>
  <si>
    <t>32 9.0284N</t>
  </si>
  <si>
    <t>97 16.9776W</t>
  </si>
  <si>
    <t>32 9.940N</t>
  </si>
  <si>
    <t>97 16.9912W</t>
  </si>
  <si>
    <t>32 9.2652N</t>
  </si>
  <si>
    <t>97 17.5996W</t>
  </si>
  <si>
    <t xml:space="preserve">K5KJ Data </t>
  </si>
  <si>
    <t>32 10.2628N</t>
  </si>
  <si>
    <t>97 18.2772W</t>
  </si>
  <si>
    <t>32 10.6120N</t>
  </si>
  <si>
    <t>97 19.8104W</t>
  </si>
  <si>
    <t>32 10.9736N</t>
  </si>
  <si>
    <t>97 20.2836W</t>
  </si>
  <si>
    <t>32 10.417N</t>
  </si>
  <si>
    <t>97 23.5760W</t>
  </si>
  <si>
    <t>32 10.2284N</t>
  </si>
  <si>
    <t>97 27.089W</t>
  </si>
  <si>
    <t>32 10.9156N</t>
  </si>
  <si>
    <t>97 25.056W</t>
  </si>
  <si>
    <t>32 10.4072N</t>
  </si>
  <si>
    <t>97 26.0272W</t>
  </si>
  <si>
    <t>32 10.805N</t>
  </si>
  <si>
    <t>97 27.3716W</t>
  </si>
  <si>
    <t>?</t>
  </si>
  <si>
    <t>32 10.636N</t>
  </si>
  <si>
    <t>97 18.180W</t>
  </si>
  <si>
    <t>32 10.6368N</t>
  </si>
  <si>
    <t>97 28.1808W</t>
  </si>
  <si>
    <t>K5KJ Data – Satellites = 0, GPS searching</t>
  </si>
  <si>
    <t>97 28.180W</t>
  </si>
  <si>
    <t>Notes:</t>
  </si>
  <si>
    <t>1.  Data ending in :00 usually means the seconds were not written down.</t>
  </si>
  <si>
    <t>2.  The voice data altitude numbers became strange above 64,133 ft.</t>
  </si>
  <si>
    <t xml:space="preserve">     Mark Culross says correct for the 65,536 foot rollover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</si>
</sst>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:mm:ss\ AM/PM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s.fi/?call=w5sjz-11&amp;mt=m&amp;z=14&amp;timerange=36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7">
      <selection activeCell="A4" sqref="A4"/>
    </sheetView>
  </sheetViews>
  <sheetFormatPr defaultColWidth="9.140625" defaultRowHeight="12.75"/>
  <cols>
    <col min="1" max="1" width="11.57421875" style="0" customWidth="1"/>
    <col min="2" max="3" width="11.57421875" style="1" customWidth="1"/>
    <col min="4" max="4" width="8.7109375" style="2" customWidth="1"/>
    <col min="5" max="5" width="7.7109375" style="0" customWidth="1"/>
    <col min="6" max="6" width="11.57421875" style="2" customWidth="1"/>
    <col min="7" max="7" width="11.57421875" style="3" customWidth="1"/>
    <col min="8" max="16384" width="11.57421875" style="0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5" t="s">
        <v>2</v>
      </c>
    </row>
    <row r="4" ht="12.75">
      <c r="A4" s="4"/>
    </row>
    <row r="5" ht="12.75">
      <c r="A5" s="4" t="s">
        <v>3</v>
      </c>
    </row>
    <row r="6" ht="12.75">
      <c r="A6" s="4"/>
    </row>
    <row r="7" spans="1:7" ht="12.75">
      <c r="A7" s="4"/>
      <c r="G7" s="6" t="s">
        <v>4</v>
      </c>
    </row>
    <row r="8" spans="1:7" s="1" customFormat="1" ht="12.75">
      <c r="A8" s="7" t="s">
        <v>5</v>
      </c>
      <c r="B8" s="1" t="s">
        <v>6</v>
      </c>
      <c r="C8" s="1" t="s">
        <v>7</v>
      </c>
      <c r="D8" s="6" t="s">
        <v>8</v>
      </c>
      <c r="E8" s="1" t="s">
        <v>9</v>
      </c>
      <c r="F8" s="6" t="s">
        <v>9</v>
      </c>
      <c r="G8" s="6" t="s">
        <v>10</v>
      </c>
    </row>
    <row r="9" spans="1:7" s="1" customFormat="1" ht="12.75">
      <c r="A9" s="8" t="s">
        <v>11</v>
      </c>
      <c r="B9" s="9"/>
      <c r="C9" s="9"/>
      <c r="D9" s="10" t="s">
        <v>12</v>
      </c>
      <c r="E9" s="9" t="s">
        <v>13</v>
      </c>
      <c r="F9" s="10" t="s">
        <v>12</v>
      </c>
      <c r="G9" s="10" t="s">
        <v>14</v>
      </c>
    </row>
    <row r="10" ht="12.75">
      <c r="A10" s="4"/>
    </row>
    <row r="11" spans="1:4" ht="12.75">
      <c r="A11" s="4">
        <v>0.4569907407407408</v>
      </c>
      <c r="B11" s="1" t="s">
        <v>15</v>
      </c>
      <c r="C11" s="1" t="s">
        <v>16</v>
      </c>
      <c r="D11" s="2">
        <v>71050</v>
      </c>
    </row>
    <row r="12" spans="1:7" ht="12.75">
      <c r="A12" s="4"/>
      <c r="E12">
        <v>14</v>
      </c>
      <c r="F12" s="2">
        <f>D13-D11</f>
        <v>282</v>
      </c>
      <c r="G12" s="3">
        <f>F12/E12</f>
        <v>20.142857142857142</v>
      </c>
    </row>
    <row r="13" spans="1:4" ht="12.75">
      <c r="A13" s="4">
        <v>0.4571527777777778</v>
      </c>
      <c r="B13" s="1" t="s">
        <v>15</v>
      </c>
      <c r="C13" s="1" t="s">
        <v>17</v>
      </c>
      <c r="D13" s="2">
        <v>71332</v>
      </c>
    </row>
    <row r="14" spans="1:7" ht="12.75">
      <c r="A14" s="4"/>
      <c r="E14" s="11">
        <f>120+45</f>
        <v>165</v>
      </c>
      <c r="F14" s="2">
        <f>D15-D13</f>
        <v>2874</v>
      </c>
      <c r="G14" s="3">
        <f>F14/E14</f>
        <v>17.418181818181818</v>
      </c>
    </row>
    <row r="15" spans="1:4" ht="12.75">
      <c r="A15" s="4">
        <v>0.4590625</v>
      </c>
      <c r="B15" s="1" t="s">
        <v>18</v>
      </c>
      <c r="C15" s="1" t="s">
        <v>19</v>
      </c>
      <c r="D15" s="2">
        <v>74206</v>
      </c>
    </row>
    <row r="16" spans="1:7" ht="12.75">
      <c r="A16" s="4"/>
      <c r="E16">
        <v>90</v>
      </c>
      <c r="F16" s="2">
        <f>D17-D15</f>
        <v>1473</v>
      </c>
      <c r="G16" s="3">
        <f>F16/E16</f>
        <v>16.366666666666667</v>
      </c>
    </row>
    <row r="17" spans="1:4" ht="12.75">
      <c r="A17" s="4">
        <v>0.46010416666666665</v>
      </c>
      <c r="B17" s="1" t="s">
        <v>18</v>
      </c>
      <c r="C17" s="1" t="s">
        <v>20</v>
      </c>
      <c r="D17" s="2">
        <v>75679</v>
      </c>
    </row>
    <row r="18" spans="1:7" ht="12.75">
      <c r="A18" s="4"/>
      <c r="E18" s="11">
        <f>180+11</f>
        <v>191</v>
      </c>
      <c r="F18" s="2">
        <f>D19-D17</f>
        <v>3704</v>
      </c>
      <c r="G18" s="3">
        <f>F18/E18</f>
        <v>19.392670157068064</v>
      </c>
    </row>
    <row r="19" spans="1:4" ht="12.75">
      <c r="A19" s="4">
        <v>0.4623148148148148</v>
      </c>
      <c r="B19" s="1" t="s">
        <v>21</v>
      </c>
      <c r="C19" s="1" t="s">
        <v>22</v>
      </c>
      <c r="D19" s="2">
        <v>79383</v>
      </c>
    </row>
    <row r="20" spans="1:7" ht="12.75">
      <c r="A20" s="4"/>
      <c r="E20" s="11">
        <f>180+38</f>
        <v>218</v>
      </c>
      <c r="F20" s="2">
        <f>D21-D19</f>
        <v>4144</v>
      </c>
      <c r="G20" s="3">
        <f>F20/E20</f>
        <v>19.009174311926607</v>
      </c>
    </row>
    <row r="21" spans="1:4" ht="12.75">
      <c r="A21" s="4">
        <v>0.4648379629629629</v>
      </c>
      <c r="B21" s="1" t="s">
        <v>23</v>
      </c>
      <c r="C21" s="1" t="s">
        <v>24</v>
      </c>
      <c r="D21" s="2">
        <v>83527</v>
      </c>
    </row>
    <row r="22" spans="1:7" ht="12.75">
      <c r="A22" s="4"/>
      <c r="E22" s="11">
        <f>240+10</f>
        <v>250</v>
      </c>
      <c r="F22" s="2">
        <f>D23-D21</f>
        <v>1470</v>
      </c>
      <c r="G22" s="3">
        <f>F22/E22</f>
        <v>5.88</v>
      </c>
    </row>
    <row r="23" spans="1:4" ht="12.75">
      <c r="A23" s="4">
        <v>0.46773148148148147</v>
      </c>
      <c r="B23" s="1" t="s">
        <v>25</v>
      </c>
      <c r="C23" s="1" t="s">
        <v>26</v>
      </c>
      <c r="D23" s="2">
        <v>84997</v>
      </c>
    </row>
    <row r="24" spans="1:7" ht="12.75">
      <c r="A24" s="4"/>
      <c r="E24">
        <v>8</v>
      </c>
      <c r="F24" s="2">
        <f>D25-D23</f>
        <v>-650</v>
      </c>
      <c r="G24" s="3">
        <f>F24/E24</f>
        <v>-81.25</v>
      </c>
    </row>
    <row r="25" spans="1:4" ht="12.75">
      <c r="A25" s="4">
        <v>0.46782407407407406</v>
      </c>
      <c r="B25" s="1" t="s">
        <v>27</v>
      </c>
      <c r="C25" s="1" t="s">
        <v>28</v>
      </c>
      <c r="D25" s="2">
        <v>84347</v>
      </c>
    </row>
    <row r="26" spans="1:7" ht="12.75">
      <c r="A26" s="4"/>
      <c r="E26">
        <v>9</v>
      </c>
      <c r="F26" s="2">
        <f>D27-D25</f>
        <v>-886</v>
      </c>
      <c r="G26" s="3">
        <f>F26/E26</f>
        <v>-98.44444444444444</v>
      </c>
    </row>
    <row r="27" spans="1:4" ht="12.75">
      <c r="A27" s="4">
        <v>0.46792824074074074</v>
      </c>
      <c r="B27" s="1" t="s">
        <v>25</v>
      </c>
      <c r="C27" s="1" t="s">
        <v>29</v>
      </c>
      <c r="D27" s="2">
        <v>83461</v>
      </c>
    </row>
    <row r="28" spans="1:7" ht="12.75">
      <c r="A28" s="4"/>
      <c r="E28">
        <v>29</v>
      </c>
      <c r="F28" s="2">
        <f>D29-D27</f>
        <v>-2775</v>
      </c>
      <c r="G28" s="3">
        <f>F28/E28</f>
        <v>-95.6896551724138</v>
      </c>
    </row>
    <row r="29" spans="1:4" ht="12.75">
      <c r="A29" s="4">
        <v>0.46826388888888887</v>
      </c>
      <c r="B29" s="1" t="s">
        <v>25</v>
      </c>
      <c r="C29" s="1" t="s">
        <v>30</v>
      </c>
      <c r="D29" s="2">
        <v>80686</v>
      </c>
    </row>
    <row r="30" spans="1:7" ht="12.75">
      <c r="A30" s="4"/>
      <c r="E30">
        <v>20</v>
      </c>
      <c r="F30" s="2">
        <f>D31-D29</f>
        <v>-1775</v>
      </c>
      <c r="G30" s="3">
        <f>F30/E30</f>
        <v>-88.75</v>
      </c>
    </row>
    <row r="31" spans="1:4" ht="12.75">
      <c r="A31" s="4">
        <v>0.46849537037037037</v>
      </c>
      <c r="B31" s="1" t="s">
        <v>27</v>
      </c>
      <c r="C31" s="1" t="s">
        <v>31</v>
      </c>
      <c r="D31" s="2">
        <v>78911</v>
      </c>
    </row>
    <row r="32" spans="1:7" ht="12.75">
      <c r="A32" s="4"/>
      <c r="E32">
        <v>31</v>
      </c>
      <c r="F32" s="2">
        <f>D33-D31</f>
        <v>-2510</v>
      </c>
      <c r="G32" s="3">
        <f>F32/E32</f>
        <v>-80.96774193548387</v>
      </c>
    </row>
    <row r="33" spans="1:4" ht="12.75">
      <c r="A33" s="4">
        <v>0.4688541666666667</v>
      </c>
      <c r="B33" s="1" t="s">
        <v>27</v>
      </c>
      <c r="C33" s="1" t="s">
        <v>32</v>
      </c>
      <c r="D33" s="2">
        <v>76401</v>
      </c>
    </row>
    <row r="34" spans="1:7" ht="12.75">
      <c r="A34" s="4"/>
      <c r="E34">
        <v>7</v>
      </c>
      <c r="F34" s="2">
        <f>D35-D33</f>
        <v>-1283</v>
      </c>
      <c r="G34" s="3">
        <f>F34/E34</f>
        <v>-183.28571428571428</v>
      </c>
    </row>
    <row r="35" spans="1:4" ht="12.75">
      <c r="A35" s="4">
        <v>0.4689351851851852</v>
      </c>
      <c r="B35" s="1" t="s">
        <v>21</v>
      </c>
      <c r="C35" s="1" t="s">
        <v>33</v>
      </c>
      <c r="D35" s="2">
        <v>75118</v>
      </c>
    </row>
    <row r="38" spans="1:4" ht="12.75">
      <c r="A38" t="s">
        <v>34</v>
      </c>
      <c r="B38" s="1" t="s">
        <v>35</v>
      </c>
      <c r="C38" s="1" t="s">
        <v>36</v>
      </c>
      <c r="D38" s="2" t="s">
        <v>37</v>
      </c>
    </row>
    <row r="41" ht="12.75">
      <c r="A41" t="s">
        <v>3</v>
      </c>
    </row>
  </sheetData>
  <hyperlinks>
    <hyperlink ref="A3" r:id="rId1" display="(From http://aprs.fi/?call=w5sjz-11&amp;mt=m&amp;z=14&amp;timerange=3600)"/>
  </hyperlinks>
  <printOptions gridLines="1"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6">
      <selection activeCell="F13" sqref="F13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1.57421875" style="0" customWidth="1"/>
    <col min="4" max="4" width="9.00390625" style="2" customWidth="1"/>
    <col min="5" max="5" width="9.421875" style="2" customWidth="1"/>
    <col min="6" max="6" width="6.7109375" style="2" customWidth="1"/>
    <col min="7" max="7" width="7.7109375" style="2" customWidth="1"/>
    <col min="8" max="8" width="11.57421875" style="2" customWidth="1"/>
    <col min="9" max="16384" width="11.57421875" style="0" customWidth="1"/>
  </cols>
  <sheetData>
    <row r="1" ht="12.75">
      <c r="A1" s="4" t="s">
        <v>0</v>
      </c>
    </row>
    <row r="2" ht="12.75">
      <c r="A2" s="4" t="s">
        <v>38</v>
      </c>
    </row>
    <row r="3" ht="12.75">
      <c r="A3" s="4" t="s">
        <v>39</v>
      </c>
    </row>
    <row r="4" ht="12.75">
      <c r="A4" s="4"/>
    </row>
    <row r="5" ht="12.75">
      <c r="A5" s="4" t="s">
        <v>3</v>
      </c>
    </row>
    <row r="6" spans="1:8" s="1" customFormat="1" ht="12.75">
      <c r="A6" s="7"/>
      <c r="D6" s="6"/>
      <c r="E6" s="6"/>
      <c r="F6" s="6"/>
      <c r="G6" s="6"/>
      <c r="H6" s="6"/>
    </row>
    <row r="7" spans="4:8" s="12" customFormat="1" ht="12.75">
      <c r="D7" s="6"/>
      <c r="E7" s="6" t="s">
        <v>8</v>
      </c>
      <c r="F7" s="6"/>
      <c r="G7" s="6"/>
      <c r="H7" s="6" t="s">
        <v>4</v>
      </c>
    </row>
    <row r="8" spans="1:8" s="1" customFormat="1" ht="12.75">
      <c r="A8" s="1" t="s">
        <v>5</v>
      </c>
      <c r="B8" s="1" t="s">
        <v>6</v>
      </c>
      <c r="C8" s="1" t="s">
        <v>7</v>
      </c>
      <c r="D8" s="6" t="s">
        <v>8</v>
      </c>
      <c r="E8" s="6" t="s">
        <v>40</v>
      </c>
      <c r="F8" s="6" t="s">
        <v>9</v>
      </c>
      <c r="G8" s="6" t="s">
        <v>9</v>
      </c>
      <c r="H8" s="6" t="s">
        <v>10</v>
      </c>
    </row>
    <row r="9" spans="1:8" s="1" customFormat="1" ht="12.75">
      <c r="A9" s="9" t="s">
        <v>11</v>
      </c>
      <c r="B9" s="9"/>
      <c r="C9" s="9"/>
      <c r="D9" s="10" t="s">
        <v>12</v>
      </c>
      <c r="E9" s="10" t="s">
        <v>12</v>
      </c>
      <c r="F9" s="10" t="s">
        <v>41</v>
      </c>
      <c r="G9" s="10" t="s">
        <v>12</v>
      </c>
      <c r="H9" s="10" t="s">
        <v>14</v>
      </c>
    </row>
    <row r="10" spans="4:8" s="1" customFormat="1" ht="12.75">
      <c r="D10" s="6"/>
      <c r="E10" s="6"/>
      <c r="F10" s="6"/>
      <c r="G10" s="6"/>
      <c r="H10" s="6"/>
    </row>
    <row r="11" spans="1:5" ht="12.75">
      <c r="A11" s="7">
        <v>0.43680555555555556</v>
      </c>
      <c r="B11" t="s">
        <v>42</v>
      </c>
      <c r="C11" t="s">
        <v>43</v>
      </c>
      <c r="D11" s="2">
        <v>38507</v>
      </c>
      <c r="E11" s="2">
        <f>D11</f>
        <v>38507</v>
      </c>
    </row>
    <row r="12" spans="1:8" ht="12.75">
      <c r="A12" s="7"/>
      <c r="F12" s="2">
        <f>60*7</f>
        <v>420</v>
      </c>
      <c r="G12" s="2">
        <f>E13-E11</f>
        <v>8258</v>
      </c>
      <c r="H12" s="2">
        <f>G12/F12</f>
        <v>19.66190476190476</v>
      </c>
    </row>
    <row r="13" spans="1:5" ht="12.75">
      <c r="A13" s="7">
        <v>0.4416666666666667</v>
      </c>
      <c r="B13" t="s">
        <v>44</v>
      </c>
      <c r="C13" t="s">
        <v>45</v>
      </c>
      <c r="D13" s="2">
        <v>46765</v>
      </c>
      <c r="E13" s="2">
        <f>D13</f>
        <v>46765</v>
      </c>
    </row>
    <row r="14" spans="1:8" ht="12.75">
      <c r="A14" s="7"/>
      <c r="F14" s="2">
        <f>4*60</f>
        <v>240</v>
      </c>
      <c r="G14" s="2">
        <f>E15-E13</f>
        <v>5240</v>
      </c>
      <c r="H14" s="2">
        <f>G14/F14</f>
        <v>21.833333333333332</v>
      </c>
    </row>
    <row r="15" spans="1:5" ht="12.75">
      <c r="A15" s="7">
        <v>0.4444444444444445</v>
      </c>
      <c r="B15" t="s">
        <v>46</v>
      </c>
      <c r="C15" t="s">
        <v>47</v>
      </c>
      <c r="D15" s="2">
        <v>52005</v>
      </c>
      <c r="E15" s="2">
        <f>D15</f>
        <v>52005</v>
      </c>
    </row>
    <row r="16" spans="1:8" ht="12.75">
      <c r="A16" s="7"/>
      <c r="F16" s="2">
        <f>3*60</f>
        <v>180</v>
      </c>
      <c r="G16" s="2">
        <f>E17-E15</f>
        <v>4340</v>
      </c>
      <c r="H16" s="2">
        <f>G16/F16</f>
        <v>24.11111111111111</v>
      </c>
    </row>
    <row r="17" spans="1:5" ht="12.75">
      <c r="A17" s="7">
        <v>0.4465277777777778</v>
      </c>
      <c r="B17" t="s">
        <v>48</v>
      </c>
      <c r="C17" t="s">
        <v>49</v>
      </c>
      <c r="D17" s="2">
        <v>56345</v>
      </c>
      <c r="E17" s="2">
        <f>D17</f>
        <v>56345</v>
      </c>
    </row>
    <row r="18" spans="1:8" ht="12.75">
      <c r="A18" s="7"/>
      <c r="F18" s="2">
        <f>2*60</f>
        <v>120</v>
      </c>
      <c r="G18" s="2">
        <f>E19-E17</f>
        <v>1919</v>
      </c>
      <c r="H18" s="2">
        <f>G18/F18</f>
        <v>15.991666666666667</v>
      </c>
    </row>
    <row r="19" spans="1:5" ht="12.75">
      <c r="A19" s="7">
        <v>0.4479166666666667</v>
      </c>
      <c r="B19" t="s">
        <v>50</v>
      </c>
      <c r="C19" t="s">
        <v>51</v>
      </c>
      <c r="D19" s="2">
        <v>58264</v>
      </c>
      <c r="E19" s="2">
        <f>D19</f>
        <v>58264</v>
      </c>
    </row>
    <row r="20" spans="1:8" ht="12.75">
      <c r="A20" s="7"/>
      <c r="F20" s="2">
        <f>2*60</f>
        <v>120</v>
      </c>
      <c r="G20" s="2">
        <f>E21-E19</f>
        <v>1988</v>
      </c>
      <c r="H20" s="2">
        <f>G20/F20</f>
        <v>16.566666666666666</v>
      </c>
    </row>
    <row r="21" spans="1:5" ht="12.75">
      <c r="A21" s="7">
        <v>0.44930555555555557</v>
      </c>
      <c r="B21" t="s">
        <v>52</v>
      </c>
      <c r="C21" t="s">
        <v>53</v>
      </c>
      <c r="D21" s="2">
        <v>60252</v>
      </c>
      <c r="E21" s="2">
        <f>D21</f>
        <v>60252</v>
      </c>
    </row>
    <row r="22" spans="1:8" ht="12.75">
      <c r="A22" s="7"/>
      <c r="F22" s="2">
        <f>3*60+59</f>
        <v>239</v>
      </c>
      <c r="G22" s="2">
        <f>E23-E21</f>
        <v>3881</v>
      </c>
      <c r="H22" s="2">
        <f>G22/F22</f>
        <v>16.238493723849373</v>
      </c>
    </row>
    <row r="23" spans="1:5" ht="12.75">
      <c r="A23" s="7">
        <v>0.45207175925925924</v>
      </c>
      <c r="B23" t="s">
        <v>54</v>
      </c>
      <c r="C23" t="s">
        <v>55</v>
      </c>
      <c r="D23" s="2">
        <v>64133</v>
      </c>
      <c r="E23" s="2">
        <f>D23</f>
        <v>64133</v>
      </c>
    </row>
    <row r="24" spans="1:8" ht="12.75">
      <c r="A24" s="7"/>
      <c r="F24" s="2">
        <f>1*60+52</f>
        <v>112</v>
      </c>
      <c r="G24" s="2">
        <f>E25-E23</f>
        <v>1959</v>
      </c>
      <c r="H24" s="2">
        <f>G24/F24</f>
        <v>17.491071428571427</v>
      </c>
    </row>
    <row r="25" spans="1:9" ht="12.75">
      <c r="A25" s="7">
        <v>0.45336805555555554</v>
      </c>
      <c r="B25" t="s">
        <v>56</v>
      </c>
      <c r="C25" t="s">
        <v>57</v>
      </c>
      <c r="D25" s="2">
        <v>556</v>
      </c>
      <c r="E25" s="2">
        <f>D25+65536</f>
        <v>66092</v>
      </c>
      <c r="I25" t="s">
        <v>58</v>
      </c>
    </row>
    <row r="26" spans="1:8" ht="12.75">
      <c r="A26" s="7"/>
      <c r="F26" s="2">
        <f>2*60+1</f>
        <v>121</v>
      </c>
      <c r="G26" s="2">
        <f>E27-E25</f>
        <v>2067</v>
      </c>
      <c r="H26" s="2">
        <f>G26/F26</f>
        <v>17.082644628099175</v>
      </c>
    </row>
    <row r="27" spans="1:9" ht="12.75">
      <c r="A27" s="7">
        <v>0.4547685185185185</v>
      </c>
      <c r="B27" t="s">
        <v>59</v>
      </c>
      <c r="C27" t="s">
        <v>60</v>
      </c>
      <c r="D27" s="2">
        <v>2623</v>
      </c>
      <c r="E27" s="2">
        <f>D27+65536</f>
        <v>68159</v>
      </c>
      <c r="I27" t="s">
        <v>58</v>
      </c>
    </row>
    <row r="28" spans="1:8" ht="12.75">
      <c r="A28" s="7"/>
      <c r="F28" s="2">
        <f>4*60+8</f>
        <v>248</v>
      </c>
      <c r="G28" s="2">
        <f>E29-E27</f>
        <v>4521</v>
      </c>
      <c r="H28" s="2">
        <f>G28/F28</f>
        <v>18.22983870967742</v>
      </c>
    </row>
    <row r="29" spans="1:5" ht="12.75">
      <c r="A29" s="7">
        <v>0.45763888888888893</v>
      </c>
      <c r="B29" t="s">
        <v>61</v>
      </c>
      <c r="C29" t="s">
        <v>62</v>
      </c>
      <c r="D29" s="2">
        <v>7144</v>
      </c>
      <c r="E29" s="2">
        <f>D29+65536</f>
        <v>72680</v>
      </c>
    </row>
    <row r="30" spans="1:8" ht="12.75">
      <c r="A30" s="7"/>
      <c r="F30" s="2">
        <f>2*60</f>
        <v>120</v>
      </c>
      <c r="G30" s="2">
        <f>E31-E29</f>
        <v>2132</v>
      </c>
      <c r="H30" s="2">
        <f>G30/F30</f>
        <v>17.766666666666666</v>
      </c>
    </row>
    <row r="31" spans="1:5" ht="12.75">
      <c r="A31" s="7">
        <v>0.45902777777777776</v>
      </c>
      <c r="B31" t="s">
        <v>63</v>
      </c>
      <c r="C31" t="s">
        <v>64</v>
      </c>
      <c r="D31" s="2">
        <v>9276</v>
      </c>
      <c r="E31" s="2">
        <f>D31+65536</f>
        <v>74812</v>
      </c>
    </row>
    <row r="32" spans="1:8" ht="12.75">
      <c r="A32" s="7"/>
      <c r="F32" s="2">
        <f>4*60</f>
        <v>240</v>
      </c>
      <c r="G32" s="2">
        <f>E33-E31</f>
        <v>4771</v>
      </c>
      <c r="H32" s="2">
        <f>G32/F32</f>
        <v>19.879166666666666</v>
      </c>
    </row>
    <row r="33" spans="1:5" ht="12.75">
      <c r="A33" s="7">
        <v>0.4618055555555555</v>
      </c>
      <c r="B33" t="s">
        <v>65</v>
      </c>
      <c r="C33" t="s">
        <v>66</v>
      </c>
      <c r="D33" s="2">
        <v>14047</v>
      </c>
      <c r="E33" s="2">
        <f>D33+65536</f>
        <v>79583</v>
      </c>
    </row>
    <row r="34" spans="1:8" ht="12.75">
      <c r="A34" s="7"/>
      <c r="F34" s="2">
        <f>2*60</f>
        <v>120</v>
      </c>
      <c r="G34" s="2">
        <f>E35-E33</f>
        <v>2287</v>
      </c>
      <c r="H34" s="2">
        <f>G34/F34</f>
        <v>19.058333333333334</v>
      </c>
    </row>
    <row r="35" spans="1:5" ht="12.75">
      <c r="A35" s="7">
        <v>0.4631944444444444</v>
      </c>
      <c r="B35" t="s">
        <v>67</v>
      </c>
      <c r="C35" t="s">
        <v>68</v>
      </c>
      <c r="D35" s="2">
        <v>16334</v>
      </c>
      <c r="E35" s="2">
        <f>D35+65536</f>
        <v>81870</v>
      </c>
    </row>
    <row r="36" ht="12.75">
      <c r="A36" s="7"/>
    </row>
    <row r="37" spans="1:4" ht="12.75">
      <c r="A37" s="7">
        <v>0.4645833333333333</v>
      </c>
      <c r="B37" t="s">
        <v>69</v>
      </c>
      <c r="C37" t="s">
        <v>70</v>
      </c>
      <c r="D37" s="2">
        <v>188768</v>
      </c>
    </row>
    <row r="38" ht="12.75">
      <c r="A38" s="7"/>
    </row>
    <row r="39" spans="1:9" ht="12.75">
      <c r="A39" s="7">
        <v>0.4664351851851851</v>
      </c>
      <c r="B39" t="s">
        <v>71</v>
      </c>
      <c r="C39" t="s">
        <v>72</v>
      </c>
      <c r="D39" s="2">
        <v>211838</v>
      </c>
      <c r="I39" t="s">
        <v>58</v>
      </c>
    </row>
    <row r="40" ht="12.75">
      <c r="A40" s="7"/>
    </row>
    <row r="41" spans="1:4" ht="12.75">
      <c r="A41" s="7">
        <v>0.4673611111111111</v>
      </c>
      <c r="B41" t="s">
        <v>73</v>
      </c>
      <c r="C41" t="s">
        <v>74</v>
      </c>
      <c r="D41" s="6" t="s">
        <v>75</v>
      </c>
    </row>
    <row r="42" spans="1:4" ht="12.75">
      <c r="A42" s="7"/>
      <c r="D42" s="6"/>
    </row>
    <row r="43" spans="1:4" ht="12.75">
      <c r="A43" s="7"/>
      <c r="D43" s="6"/>
    </row>
    <row r="44" spans="1:4" ht="12.75">
      <c r="A44" s="1" t="s">
        <v>75</v>
      </c>
      <c r="B44" t="s">
        <v>76</v>
      </c>
      <c r="C44" t="s">
        <v>77</v>
      </c>
      <c r="D44" s="6" t="s">
        <v>75</v>
      </c>
    </row>
    <row r="45" spans="1:8" ht="12.75">
      <c r="A45" s="1"/>
      <c r="D45" s="6"/>
      <c r="F45" s="2">
        <f>8*60+55</f>
        <v>535</v>
      </c>
      <c r="G45" s="2">
        <f>E46-E35</f>
        <v>-10621</v>
      </c>
      <c r="H45" s="2">
        <f>G45/F45</f>
        <v>-19.85233644859813</v>
      </c>
    </row>
    <row r="46" spans="1:9" ht="12.75">
      <c r="A46" s="7">
        <v>0.4693865740740741</v>
      </c>
      <c r="B46" t="s">
        <v>78</v>
      </c>
      <c r="C46" t="s">
        <v>79</v>
      </c>
      <c r="D46" s="2">
        <v>5713</v>
      </c>
      <c r="E46" s="2">
        <f>D46+65536</f>
        <v>71249</v>
      </c>
      <c r="I46" t="s">
        <v>80</v>
      </c>
    </row>
    <row r="47" ht="12.75">
      <c r="A47" s="7"/>
    </row>
    <row r="48" spans="1:4" ht="12.75">
      <c r="A48" s="7">
        <v>0.47152777777777777</v>
      </c>
      <c r="B48" s="1" t="s">
        <v>75</v>
      </c>
      <c r="C48" s="1" t="s">
        <v>75</v>
      </c>
      <c r="D48" s="6" t="s">
        <v>75</v>
      </c>
    </row>
    <row r="49" spans="1:4" ht="12.75">
      <c r="A49" s="7"/>
      <c r="B49" s="1"/>
      <c r="C49" s="1"/>
      <c r="D49" s="6"/>
    </row>
    <row r="50" spans="1:4" ht="12.75">
      <c r="A50" s="7">
        <v>0.47638888888888886</v>
      </c>
      <c r="B50" t="s">
        <v>76</v>
      </c>
      <c r="C50" t="s">
        <v>81</v>
      </c>
      <c r="D50" s="6" t="s">
        <v>75</v>
      </c>
    </row>
    <row r="51" ht="12.75">
      <c r="A51" t="s">
        <v>82</v>
      </c>
    </row>
    <row r="52" ht="12.75">
      <c r="A52" t="s">
        <v>83</v>
      </c>
    </row>
    <row r="53" ht="12.75">
      <c r="A53" t="s">
        <v>84</v>
      </c>
    </row>
    <row r="54" ht="12.75">
      <c r="A54" t="s">
        <v>85</v>
      </c>
    </row>
    <row r="56" ht="12.75">
      <c r="A56" t="s">
        <v>3</v>
      </c>
    </row>
  </sheetData>
  <printOptions gridLines="1"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